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Old Vs New calc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<sst xmlns="http://schemas.openxmlformats.org/spreadsheetml/2006/main" count="41" uniqueCount="38">
  <si>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Particulars</t>
  </si>
  <si>
    <t>Gross Salary (with Taxable allowances)</t>
  </si>
  <si>
    <t>Less: Standard Deduction</t>
  </si>
  <si>
    <t>Income under the head salary</t>
  </si>
  <si>
    <t>Slabs</t>
  </si>
  <si>
    <t>From</t>
  </si>
  <si>
    <t>To</t>
  </si>
  <si>
    <t>Old</t>
  </si>
  <si>
    <t>2.5-5 Lakh</t>
  </si>
  <si>
    <t>5-7.5 Lakh</t>
  </si>
  <si>
    <t>7.5-10 Lakh</t>
  </si>
  <si>
    <t>10-12.5 Lakh</t>
  </si>
  <si>
    <t>12.5-15 Lakh</t>
  </si>
  <si>
    <t>Above 15 Lakh</t>
  </si>
  <si>
    <t>Rebate U/s 87A, if applicable</t>
  </si>
  <si>
    <t>Income Tax Payable</t>
  </si>
  <si>
    <t>Add: Cess @ 4%</t>
  </si>
  <si>
    <t>Total Tax Payable</t>
  </si>
  <si>
    <t>Taxable Income</t>
  </si>
  <si>
    <t>Less: Amount of Tax-savings availed (Total)</t>
  </si>
  <si>
    <t>Old Vs New Tax Regime Calculator</t>
  </si>
  <si>
    <t>%-age of Exemptions (Excl. Std Ded) on Gross Salary</t>
  </si>
  <si>
    <t>YOU SAVE</t>
  </si>
  <si>
    <t>&lt; Enter valid inputs here</t>
  </si>
  <si>
    <t>Amount (Rs.)</t>
  </si>
  <si>
    <t>80C: 150000 (ELSS, PPF, etc)</t>
  </si>
  <si>
    <t>Section.24: 200000 (Home loan Interest. Subject to eligibity and conditions)</t>
  </si>
  <si>
    <t>Notes:</t>
  </si>
  <si>
    <t>Tax Payable as per Old Regime (incl. cess)</t>
  </si>
  <si>
    <t>Tax Payable as per New Regime (incl. cess)</t>
  </si>
  <si>
    <t>Existing limits for Old Regime. Assumes no deductions / exemptions in New Regime.</t>
  </si>
  <si>
    <t>This calculator is applicable for individuals &lt; 60 Years age. Excludes Surcharge, if any.</t>
  </si>
  <si>
    <t>Some existing Tax saving sections &amp; Limits:</t>
  </si>
  <si>
    <t>80CCD(1B): 50000 (NPS). Subject to conditions</t>
  </si>
  <si>
    <t>80D: 25000+25000 (Self &amp; Parents &lt; 60 Yrs). 50000+50000 (Self &amp; Parents &gt;60 Yrs)</t>
  </si>
  <si>
    <t xml:space="preserve">Only for illustration. Users are advised to refer to the actual IT provisions / consult </t>
  </si>
  <si>
    <t>tax advisers before taking any decision.</t>
  </si>
  <si>
    <t>Geojit Insights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</si>
</sst>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" fontId="38" fillId="33" borderId="1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Alignment="1" applyProtection="1">
      <alignment horizontal="right"/>
      <protection hidden="1"/>
    </xf>
    <xf numFmtId="0" fontId="22" fillId="0" borderId="0" xfId="0" applyFont="1" applyAlignment="1" applyProtection="1">
      <alignment/>
      <protection hidden="1"/>
    </xf>
    <xf numFmtId="9" fontId="22" fillId="0" borderId="0" xfId="0" applyNumberFormat="1" applyFont="1" applyAlignment="1" applyProtection="1">
      <alignment/>
      <protection hidden="1"/>
    </xf>
    <xf numFmtId="1" fontId="22" fillId="0" borderId="0" xfId="0" applyNumberFormat="1" applyFont="1" applyAlignment="1" applyProtection="1">
      <alignment/>
      <protection hidden="1"/>
    </xf>
    <xf numFmtId="0" fontId="22" fillId="0" borderId="0" xfId="57" applyNumberFormat="1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39" fillId="34" borderId="0" xfId="0" applyFont="1" applyFill="1" applyAlignment="1" applyProtection="1">
      <alignment horizontal="center"/>
      <protection hidden="1"/>
    </xf>
    <xf numFmtId="0" fontId="39" fillId="35" borderId="0" xfId="0" applyFont="1" applyFill="1" applyAlignment="1" applyProtection="1">
      <alignment horizontal="center"/>
      <protection hidden="1"/>
    </xf>
    <xf numFmtId="1" fontId="38" fillId="35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8" fillId="35" borderId="0" xfId="0" applyFont="1" applyFill="1" applyAlignment="1" applyProtection="1">
      <alignment/>
      <protection hidden="1"/>
    </xf>
    <xf numFmtId="0" fontId="38" fillId="35" borderId="0" xfId="0" applyNumberFormat="1" applyFont="1" applyFill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0" fontId="38" fillId="35" borderId="0" xfId="0" applyNumberFormat="1" applyFont="1" applyFill="1" applyAlignment="1" applyProtection="1">
      <alignment/>
      <protection hidden="1"/>
    </xf>
    <xf numFmtId="0" fontId="39" fillId="35" borderId="0" xfId="0" applyFont="1" applyFill="1" applyAlignment="1" applyProtection="1">
      <alignment/>
      <protection hidden="1"/>
    </xf>
    <xf numFmtId="0" fontId="39" fillId="36" borderId="0" xfId="0" applyFont="1" applyFill="1" applyBorder="1" applyAlignment="1" applyProtection="1">
      <alignment horizontal="right"/>
      <protection hidden="1"/>
    </xf>
    <xf numFmtId="0" fontId="39" fillId="36" borderId="0" xfId="0" applyFont="1" applyFill="1" applyBorder="1" applyAlignment="1" applyProtection="1">
      <alignment horizontal="center"/>
      <protection hidden="1"/>
    </xf>
    <xf numFmtId="0" fontId="39" fillId="36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right"/>
      <protection hidden="1"/>
    </xf>
    <xf numFmtId="0" fontId="40" fillId="0" borderId="0" xfId="0" applyFont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36" fillId="37" borderId="0" xfId="0" applyFont="1" applyFill="1" applyAlignment="1" applyProtection="1">
      <alignment/>
      <protection hidden="1"/>
    </xf>
    <xf numFmtId="0" fontId="38" fillId="35" borderId="0" xfId="0" applyFont="1" applyFill="1" applyAlignment="1" applyProtection="1">
      <alignment horizontal="righ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right"/>
      <protection hidden="1"/>
    </xf>
    <xf numFmtId="0" fontId="39" fillId="38" borderId="0" xfId="0" applyFont="1" applyFill="1" applyAlignment="1" applyProtection="1">
      <alignment horizontal="center"/>
      <protection hidden="1"/>
    </xf>
    <xf numFmtId="0" fontId="38" fillId="35" borderId="0" xfId="0" applyFont="1" applyFill="1" applyAlignment="1" applyProtection="1">
      <alignment horizontal="right"/>
      <protection hidden="1"/>
    </xf>
    <xf numFmtId="0" fontId="38" fillId="35" borderId="11" xfId="0" applyFont="1" applyFill="1" applyBorder="1" applyAlignment="1" applyProtection="1">
      <alignment horizontal="right"/>
      <protection hidden="1"/>
    </xf>
    <xf numFmtId="0" fontId="38" fillId="11" borderId="0" xfId="0" applyFont="1" applyFill="1" applyAlignment="1" applyProtection="1">
      <alignment horizontal="right"/>
      <protection hidden="1"/>
    </xf>
    <xf numFmtId="0" fontId="38" fillId="12" borderId="0" xfId="0" applyFont="1" applyFill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S19"/>
  <sheetViews>
    <sheetView showGridLines="0" tabSelected="1" zoomScalePageLayoutView="0" workbookViewId="0" topLeftCell="A1">
      <selection activeCell="E9" sqref="E9"/>
    </sheetView>
  </sheetViews>
  <sheetFormatPr defaultColWidth="0" defaultRowHeight="15" zeroHeight="1"/>
  <cols>
    <col min="1" max="1" width="3.421875" style="7" customWidth="1"/>
    <col min="2" max="2" width="16.28125" style="7" customWidth="1"/>
    <col min="3" max="3" width="12.7109375" style="7" customWidth="1"/>
    <col min="4" max="4" width="20.7109375" style="7" customWidth="1"/>
    <col min="5" max="5" width="21.00390625" style="7" customWidth="1"/>
    <col min="6" max="6" width="22.28125" style="7" customWidth="1"/>
    <col min="7" max="7" width="1.1484375" style="7" customWidth="1"/>
    <col min="8" max="8" width="35.28125" style="7" bestFit="1" customWidth="1"/>
    <col min="9" max="9" width="10.421875" style="7" customWidth="1"/>
    <col min="10" max="12" width="9.140625" style="7" customWidth="1"/>
    <col min="13" max="13" width="4.7109375" style="7" customWidth="1"/>
    <col min="14" max="31" width="9.140625" style="7" hidden="1" customWidth="1"/>
    <col min="32" max="45" width="0.13671875" style="7" hidden="1" customWidth="1"/>
    <col min="46" max="46" width="8.57421875" style="7" hidden="1" customWidth="1"/>
    <col min="47" max="51" width="9.140625" style="7" hidden="1" customWidth="1"/>
    <col min="52" max="71" width="0" style="7" hidden="1" customWidth="1"/>
    <col min="72" max="16384" width="9.140625" style="7" hidden="1" customWidth="1"/>
  </cols>
  <sheetData>
    <row r="1" ht="15"/>
    <row r="2" spans="2:12" ht="15" customHeight="1">
      <c r="B2" s="31" t="s">
        <v>20</v>
      </c>
      <c r="C2" s="31"/>
      <c r="D2" s="31"/>
      <c r="E2" s="31"/>
      <c r="H2" s="27" t="s">
        <v>32</v>
      </c>
      <c r="I2" s="25"/>
      <c r="J2" s="25"/>
      <c r="K2" s="25"/>
      <c r="L2" s="25"/>
    </row>
    <row r="3" spans="2:44" ht="15" customHeight="1">
      <c r="B3" s="8"/>
      <c r="C3" s="9" t="s">
        <v>0</v>
      </c>
      <c r="D3" s="9"/>
      <c r="E3" s="9" t="s">
        <v>24</v>
      </c>
      <c r="H3" s="25" t="s">
        <v>25</v>
      </c>
      <c r="I3" s="25"/>
      <c r="J3" s="25"/>
      <c r="K3" s="25"/>
      <c r="L3" s="2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15" customHeight="1">
      <c r="B4" s="10"/>
      <c r="C4" s="10"/>
      <c r="D4" s="10"/>
      <c r="E4" s="10"/>
      <c r="H4" s="25" t="s">
        <v>34</v>
      </c>
      <c r="I4" s="25"/>
      <c r="J4" s="25"/>
      <c r="K4" s="25"/>
      <c r="L4" s="25"/>
      <c r="AF4" s="3"/>
      <c r="AG4" s="3" t="s">
        <v>4</v>
      </c>
      <c r="AH4" s="3" t="s">
        <v>5</v>
      </c>
      <c r="AI4" s="3" t="s">
        <v>6</v>
      </c>
      <c r="AJ4" s="3" t="s">
        <v>7</v>
      </c>
      <c r="AK4" s="3"/>
      <c r="AL4" s="3"/>
      <c r="AM4" s="3" t="s">
        <v>5</v>
      </c>
      <c r="AN4" s="3" t="s">
        <v>6</v>
      </c>
      <c r="AO4" s="3"/>
      <c r="AP4" s="3"/>
      <c r="AQ4" s="3"/>
      <c r="AR4" s="3"/>
    </row>
    <row r="5" spans="2:44" ht="15" customHeight="1">
      <c r="B5" s="32" t="s">
        <v>1</v>
      </c>
      <c r="C5" s="32"/>
      <c r="D5" s="33"/>
      <c r="E5" s="1">
        <v>1000000</v>
      </c>
      <c r="F5" s="29" t="s">
        <v>23</v>
      </c>
      <c r="H5" s="25" t="s">
        <v>33</v>
      </c>
      <c r="I5" s="25"/>
      <c r="J5" s="25"/>
      <c r="K5" s="25"/>
      <c r="L5" s="25"/>
      <c r="AF5" s="3"/>
      <c r="AG5" s="3" t="s">
        <v>8</v>
      </c>
      <c r="AH5" s="3">
        <v>250000</v>
      </c>
      <c r="AI5" s="3">
        <v>500000</v>
      </c>
      <c r="AJ5" s="3">
        <f aca="true" t="shared" si="0" ref="AJ5:AJ10">MAX(IF($AF$10&gt;AI5,AI5-AH5,$AF$10-AH5),0)</f>
        <v>250000</v>
      </c>
      <c r="AK5" s="4">
        <v>0.05</v>
      </c>
      <c r="AL5" s="3">
        <f aca="true" t="shared" si="1" ref="AL5:AL10">AJ5*AK5</f>
        <v>12500</v>
      </c>
      <c r="AM5" s="3">
        <v>250000</v>
      </c>
      <c r="AN5" s="3">
        <v>500000</v>
      </c>
      <c r="AO5" s="3">
        <f aca="true" t="shared" si="2" ref="AO5:AO10">MAX(IF($E$5&gt;AN5,AN5-AM5,$E$5-AM5),0)</f>
        <v>250000</v>
      </c>
      <c r="AP5" s="4">
        <v>0.05</v>
      </c>
      <c r="AQ5" s="3">
        <f aca="true" t="shared" si="3" ref="AQ5:AQ10">AO5*AP5</f>
        <v>12500</v>
      </c>
      <c r="AR5" s="3"/>
    </row>
    <row r="6" spans="2:44" ht="15" customHeight="1">
      <c r="B6" s="32" t="s">
        <v>2</v>
      </c>
      <c r="C6" s="32"/>
      <c r="D6" s="32"/>
      <c r="E6" s="11">
        <v>50000</v>
      </c>
      <c r="F6" s="12"/>
      <c r="H6" s="25" t="s">
        <v>26</v>
      </c>
      <c r="I6" s="25"/>
      <c r="J6" s="25"/>
      <c r="K6" s="25"/>
      <c r="L6" s="25"/>
      <c r="AF6" s="3"/>
      <c r="AG6" s="3" t="s">
        <v>9</v>
      </c>
      <c r="AH6" s="3">
        <v>500000</v>
      </c>
      <c r="AI6" s="3">
        <v>750000</v>
      </c>
      <c r="AJ6" s="3">
        <f t="shared" si="0"/>
        <v>200000</v>
      </c>
      <c r="AK6" s="4">
        <v>0.2</v>
      </c>
      <c r="AL6" s="3">
        <f t="shared" si="1"/>
        <v>40000</v>
      </c>
      <c r="AM6" s="3">
        <v>500000</v>
      </c>
      <c r="AN6" s="3">
        <v>750000</v>
      </c>
      <c r="AO6" s="3">
        <f t="shared" si="2"/>
        <v>250000</v>
      </c>
      <c r="AP6" s="4">
        <v>0.1</v>
      </c>
      <c r="AQ6" s="3">
        <f t="shared" si="3"/>
        <v>25000</v>
      </c>
      <c r="AR6" s="3"/>
    </row>
    <row r="7" spans="2:44" ht="15" customHeight="1">
      <c r="B7" s="32" t="s">
        <v>3</v>
      </c>
      <c r="C7" s="32"/>
      <c r="D7" s="32"/>
      <c r="E7" s="11">
        <f>E5-E6</f>
        <v>950000</v>
      </c>
      <c r="F7" s="12"/>
      <c r="AF7" s="3"/>
      <c r="AG7" s="3" t="s">
        <v>10</v>
      </c>
      <c r="AH7" s="3">
        <v>750000</v>
      </c>
      <c r="AI7" s="3">
        <v>1000000</v>
      </c>
      <c r="AJ7" s="3">
        <f t="shared" si="0"/>
        <v>0</v>
      </c>
      <c r="AK7" s="4">
        <v>0.2</v>
      </c>
      <c r="AL7" s="3">
        <f t="shared" si="1"/>
        <v>0</v>
      </c>
      <c r="AM7" s="3">
        <v>750000</v>
      </c>
      <c r="AN7" s="3">
        <v>1000000</v>
      </c>
      <c r="AO7" s="3">
        <f t="shared" si="2"/>
        <v>250000</v>
      </c>
      <c r="AP7" s="4">
        <v>0.15</v>
      </c>
      <c r="AQ7" s="3">
        <f t="shared" si="3"/>
        <v>37500</v>
      </c>
      <c r="AR7" s="3"/>
    </row>
    <row r="8" spans="2:44" ht="15" customHeight="1">
      <c r="B8" s="28"/>
      <c r="C8" s="28"/>
      <c r="D8" s="28"/>
      <c r="E8" s="13"/>
      <c r="F8" s="12"/>
      <c r="H8" s="26" t="s">
        <v>27</v>
      </c>
      <c r="AF8" s="3"/>
      <c r="AG8" s="3" t="s">
        <v>11</v>
      </c>
      <c r="AH8" s="3">
        <v>1000000</v>
      </c>
      <c r="AI8" s="3">
        <v>1250000</v>
      </c>
      <c r="AJ8" s="3">
        <f t="shared" si="0"/>
        <v>0</v>
      </c>
      <c r="AK8" s="4">
        <v>0.3</v>
      </c>
      <c r="AL8" s="3">
        <f t="shared" si="1"/>
        <v>0</v>
      </c>
      <c r="AM8" s="3">
        <v>1000000</v>
      </c>
      <c r="AN8" s="3">
        <v>1250000</v>
      </c>
      <c r="AO8" s="3">
        <f t="shared" si="2"/>
        <v>0</v>
      </c>
      <c r="AP8" s="4">
        <v>0.2</v>
      </c>
      <c r="AQ8" s="3">
        <f t="shared" si="3"/>
        <v>0</v>
      </c>
      <c r="AR8" s="3"/>
    </row>
    <row r="9" spans="2:44" ht="15" customHeight="1">
      <c r="B9" s="32" t="s">
        <v>19</v>
      </c>
      <c r="C9" s="32"/>
      <c r="D9" s="33"/>
      <c r="E9" s="1">
        <v>250000</v>
      </c>
      <c r="F9" s="29" t="s">
        <v>23</v>
      </c>
      <c r="H9" s="7" t="s">
        <v>31</v>
      </c>
      <c r="AF9" s="3"/>
      <c r="AG9" s="3" t="s">
        <v>12</v>
      </c>
      <c r="AH9" s="3">
        <v>1250000</v>
      </c>
      <c r="AI9" s="3">
        <v>1500000</v>
      </c>
      <c r="AJ9" s="3">
        <f t="shared" si="0"/>
        <v>0</v>
      </c>
      <c r="AK9" s="4">
        <v>0.3</v>
      </c>
      <c r="AL9" s="3">
        <f t="shared" si="1"/>
        <v>0</v>
      </c>
      <c r="AM9" s="3">
        <v>1250000</v>
      </c>
      <c r="AN9" s="3">
        <v>1500000</v>
      </c>
      <c r="AO9" s="3">
        <f t="shared" si="2"/>
        <v>0</v>
      </c>
      <c r="AP9" s="4">
        <v>0.25</v>
      </c>
      <c r="AQ9" s="3">
        <f t="shared" si="3"/>
        <v>0</v>
      </c>
      <c r="AR9" s="3"/>
    </row>
    <row r="10" spans="2:44" ht="15" customHeight="1">
      <c r="B10" s="32" t="s">
        <v>18</v>
      </c>
      <c r="C10" s="32"/>
      <c r="D10" s="32"/>
      <c r="E10" s="14">
        <f>AF10</f>
        <v>700000</v>
      </c>
      <c r="H10" s="7" t="s">
        <v>30</v>
      </c>
      <c r="AF10" s="2">
        <f>IF(E9&lt;E5,(E7-SUM(E9:E9)),"NA")</f>
        <v>700000</v>
      </c>
      <c r="AG10" s="3" t="s">
        <v>13</v>
      </c>
      <c r="AH10" s="3">
        <v>1500000</v>
      </c>
      <c r="AI10" s="3">
        <f>IF(AF10&gt;AH10,AF10,AH10)</f>
        <v>1500000</v>
      </c>
      <c r="AJ10" s="3">
        <f t="shared" si="0"/>
        <v>0</v>
      </c>
      <c r="AK10" s="4">
        <v>0.3</v>
      </c>
      <c r="AL10" s="3">
        <f t="shared" si="1"/>
        <v>0</v>
      </c>
      <c r="AM10" s="3">
        <v>1500000</v>
      </c>
      <c r="AN10" s="5">
        <f>E5</f>
        <v>1000000</v>
      </c>
      <c r="AO10" s="3">
        <f t="shared" si="2"/>
        <v>0</v>
      </c>
      <c r="AP10" s="4">
        <v>0.3</v>
      </c>
      <c r="AQ10" s="3">
        <f t="shared" si="3"/>
        <v>0</v>
      </c>
      <c r="AR10" s="3"/>
    </row>
    <row r="11" spans="2:71" ht="15" customHeight="1">
      <c r="B11" s="13"/>
      <c r="C11" s="13"/>
      <c r="D11" s="13"/>
      <c r="E11" s="13"/>
      <c r="H11" s="24" t="s">
        <v>35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BS11" s="15"/>
    </row>
    <row r="12" spans="2:44" ht="15" customHeight="1">
      <c r="B12" s="32" t="s">
        <v>21</v>
      </c>
      <c r="C12" s="32"/>
      <c r="D12" s="32"/>
      <c r="E12" s="16">
        <f>AF12</f>
        <v>0.25</v>
      </c>
      <c r="H12" s="24" t="s">
        <v>36</v>
      </c>
      <c r="AF12" s="6">
        <f>IF(E9&lt;E5,E9/E5,"NA")</f>
        <v>0.25</v>
      </c>
      <c r="AG12" s="3" t="s">
        <v>14</v>
      </c>
      <c r="AH12" s="3"/>
      <c r="AI12" s="3"/>
      <c r="AJ12" s="3"/>
      <c r="AK12" s="3"/>
      <c r="AL12" s="3">
        <f>IF(AF10&lt;=500000,12500,0)</f>
        <v>0</v>
      </c>
      <c r="AM12" s="3"/>
      <c r="AN12" s="3"/>
      <c r="AO12" s="3"/>
      <c r="AP12" s="3"/>
      <c r="AQ12" s="3">
        <f>IF(E5&lt;=500000,12500,0)</f>
        <v>0</v>
      </c>
      <c r="AR12" s="3"/>
    </row>
    <row r="13" spans="2:44" ht="15" customHeight="1">
      <c r="B13" s="13"/>
      <c r="C13" s="13"/>
      <c r="D13" s="13"/>
      <c r="E13" s="1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5" customHeight="1">
      <c r="B14" s="35" t="s">
        <v>28</v>
      </c>
      <c r="C14" s="35"/>
      <c r="D14" s="35"/>
      <c r="E14" s="17">
        <f>AL16</f>
        <v>54600</v>
      </c>
      <c r="AF14" s="3"/>
      <c r="AG14" s="3" t="s">
        <v>15</v>
      </c>
      <c r="AH14" s="3"/>
      <c r="AI14" s="3"/>
      <c r="AJ14" s="3"/>
      <c r="AK14" s="3"/>
      <c r="AL14" s="3">
        <f>MAX(SUM(AL5:AL10)-AL12,0)</f>
        <v>52500</v>
      </c>
      <c r="AM14" s="3"/>
      <c r="AN14" s="3"/>
      <c r="AO14" s="3"/>
      <c r="AP14" s="3"/>
      <c r="AQ14" s="3">
        <f>MAX(SUM(AQ5:AQ10)-AQ12,0)</f>
        <v>75000</v>
      </c>
      <c r="AR14" s="3"/>
    </row>
    <row r="15" spans="2:44" ht="15" customHeight="1">
      <c r="B15" s="34" t="s">
        <v>29</v>
      </c>
      <c r="C15" s="34"/>
      <c r="D15" s="34"/>
      <c r="E15" s="13">
        <f>AQ16</f>
        <v>78000</v>
      </c>
      <c r="AF15" s="3"/>
      <c r="AG15" s="3" t="s">
        <v>16</v>
      </c>
      <c r="AH15" s="3"/>
      <c r="AI15" s="3"/>
      <c r="AJ15" s="3"/>
      <c r="AK15" s="3"/>
      <c r="AL15" s="3">
        <f>AL14*4%</f>
        <v>2100</v>
      </c>
      <c r="AM15" s="3"/>
      <c r="AN15" s="3"/>
      <c r="AO15" s="3"/>
      <c r="AP15" s="3"/>
      <c r="AQ15" s="3">
        <f>AQ14*4%</f>
        <v>3000</v>
      </c>
      <c r="AR15" s="3"/>
    </row>
    <row r="16" spans="2:44" ht="15" customHeight="1">
      <c r="B16" s="13"/>
      <c r="C16" s="13"/>
      <c r="D16" s="13"/>
      <c r="E16" s="13"/>
      <c r="K16" s="21"/>
      <c r="L16" s="30" t="s">
        <v>37</v>
      </c>
      <c r="AF16" s="3"/>
      <c r="AG16" s="3" t="s">
        <v>17</v>
      </c>
      <c r="AH16" s="3"/>
      <c r="AI16" s="3"/>
      <c r="AJ16" s="3"/>
      <c r="AK16" s="3"/>
      <c r="AL16" s="3">
        <f>AL14+AL15</f>
        <v>54600</v>
      </c>
      <c r="AM16" s="3"/>
      <c r="AN16" s="3"/>
      <c r="AO16" s="3"/>
      <c r="AP16" s="3"/>
      <c r="AQ16" s="3">
        <f>AQ14+AQ15</f>
        <v>78000</v>
      </c>
      <c r="AR16" s="3"/>
    </row>
    <row r="17" spans="2:44" ht="15" customHeight="1">
      <c r="B17" s="18" t="s">
        <v>22</v>
      </c>
      <c r="C17" s="19">
        <f>IF(AL16&lt;&gt;AQ16,ABS(AL16-AQ16),"0")</f>
        <v>23400</v>
      </c>
      <c r="D17" s="19" t="str">
        <f>IF(AL16=AQ16,"","BY OPTING FOR")</f>
        <v>BY OPTING FOR</v>
      </c>
      <c r="E17" s="20" t="str">
        <f>IF(AL16=AQ16,"Old &amp; New are same",IF(AL16&lt;AQ16,"Old Tax Regime","New Tax Regime"))</f>
        <v>Old Tax Regime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3:5" ht="15.75">
      <c r="C18" s="23"/>
      <c r="D18" s="23"/>
      <c r="E18" s="22"/>
    </row>
    <row r="19" spans="2:5" ht="15">
      <c r="B19" s="22"/>
      <c r="C19" s="22"/>
      <c r="D19" s="22"/>
      <c r="E19" s="22"/>
    </row>
    <row r="20" ht="15"/>
    <row r="21" ht="15" hidden="1"/>
    <row r="22" ht="15" hidden="1"/>
    <row r="23" ht="15" hidden="1"/>
    <row r="24" ht="15" hidden="1"/>
  </sheetData>
  <sheetProtection password="EB75" sheet="1" objects="1" scenarios="1" selectLockedCells="1"/>
  <mergeCells count="9">
    <mergeCell ref="B2:E2"/>
    <mergeCell ref="B7:D7"/>
    <mergeCell ref="B6:D6"/>
    <mergeCell ref="B5:D5"/>
    <mergeCell ref="B15:D15"/>
    <mergeCell ref="B14:D14"/>
    <mergeCell ref="B12:D12"/>
    <mergeCell ref="B10:D10"/>
    <mergeCell ref="B9:D9"/>
  </mergeCells>
  <conditionalFormatting sqref="E14">
    <cfRule type="expression" priority="3" dxfId="4">
      <formula>$E$14&lt;$E$15</formula>
    </cfRule>
    <cfRule type="expression" priority="4" dxfId="5">
      <formula>$E$14&gt;$E$15</formula>
    </cfRule>
  </conditionalFormatting>
  <conditionalFormatting sqref="E15">
    <cfRule type="expression" priority="1" dxfId="6">
      <formula>$E$15&lt;$E$14</formula>
    </cfRule>
    <cfRule type="expression" priority="2" dxfId="7">
      <formula>$E$15&gt;$E$14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2021-04-13T09:05:29Z</dcterms:modified>
  <cp:category/>
  <cp:version/>
  <cp:contentType/>
  <cp:contentStatus/>
</cp:coreProperties>
</file>